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ellingen" sheetId="1" state="visible" r:id="rId3"/>
    <sheet name="Registratie" sheetId="2" state="visible" r:id="rId4"/>
    <sheet name="Overzich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<sst xmlns="http://schemas.openxmlformats.org/spreadsheetml/2006/main" count="42" uniqueCount="42">
  <si>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JUS-rekentemplate — jaarurensystematiek</t>
  </si>
  <si>
    <t xml:space="preserve">KEEN Integrations · keenintegrations.nl/jaaruren · indicatief hulpmiddel, geen cao-advies</t>
  </si>
  <si>
    <t xml:space="preserve">Invulcellen zijn geel met blauwe tekst. De rest rekent vanzelf.</t>
  </si>
  <si>
    <t xml:space="preserve">Contracturen per week</t>
  </si>
  <si>
    <t xml:space="preserve">Uit de arbeidsovereenkomst</t>
  </si>
  <si>
    <t xml:space="preserve">Jaaruren bij voltijd (36 u/wk)</t>
  </si>
  <si>
    <t xml:space="preserve">Standaard 1878 · cao Bibliotheken: 1872</t>
  </si>
  <si>
    <t xml:space="preserve">Verlofuren bij voltijd (36 u/wk)</t>
  </si>
  <si>
    <t xml:space="preserve">Wordt naar rato van het contract berekend</t>
  </si>
  <si>
    <t xml:space="preserve">Feestdagencompensatie bij voltijd (uren)</t>
  </si>
  <si>
    <t xml:space="preserve">Standaard: doordeweekse feestdagen × 7,2 uur (7 × 7,2 = 50,4) · cao Bibliotheken: 43</t>
  </si>
  <si>
    <t xml:space="preserve">Jaaruren naar rato (contract / 36 × voltijdsuren)</t>
  </si>
  <si>
    <t xml:space="preserve">Jaarnorm = te werken uren (naar rato: jaaruren − verlof − feestdagen)</t>
  </si>
  <si>
    <t xml:space="preserve">Dit is de norm waar het maandblad tegen afzet</t>
  </si>
  <si>
    <t xml:space="preserve">Maand</t>
  </si>
  <si>
    <t xml:space="preserve">Norm (uren)</t>
  </si>
  <si>
    <t xml:space="preserve">Gewerkt</t>
  </si>
  <si>
    <t xml:space="preserve">Verlof</t>
  </si>
  <si>
    <t xml:space="preserve">Ziek (telt mee)</t>
  </si>
  <si>
    <t xml:space="preserve">Telt voor JUS</t>
  </si>
  <si>
    <t xml:space="preserve">Saldo cumulatief</t>
  </si>
  <si>
    <t xml:space="preserve">januari</t>
  </si>
  <si>
    <t xml:space="preserve">februari</t>
  </si>
  <si>
    <t xml:space="preserve">maart</t>
  </si>
  <si>
    <t xml:space="preserve">april</t>
  </si>
  <si>
    <t xml:space="preserve">mei</t>
  </si>
  <si>
    <t xml:space="preserve">juni</t>
  </si>
  <si>
    <t xml:space="preserve">juli</t>
  </si>
  <si>
    <t xml:space="preserve">augustus</t>
  </si>
  <si>
    <t xml:space="preserve">september</t>
  </si>
  <si>
    <t xml:space="preserve">oktober</t>
  </si>
  <si>
    <t xml:space="preserve">november</t>
  </si>
  <si>
    <t xml:space="preserve">december</t>
  </si>
  <si>
    <t xml:space="preserve">Voorbeeld: januari is ingevuld (90 gewerkt, 8 verlof). Vervang door je eigen uren.</t>
  </si>
  <si>
    <t xml:space="preserve">Verlof en ziekte tellen mee als 'gewerkte' JUS-uren volgens de meeste cao's — check je eigen cao.</t>
  </si>
  <si>
    <t xml:space="preserve">JUS-saldo overzicht</t>
  </si>
  <si>
    <t xml:space="preserve">Jaarnorm</t>
  </si>
  <si>
    <t xml:space="preserve">Totaal geregistreerd t/m nu</t>
  </si>
  <si>
    <t xml:space="preserve">Norm t/m laatste ingevulde maand</t>
  </si>
  <si>
    <t xml:space="preserve">Saldo op dit moment</t>
  </si>
  <si>
    <t xml:space="preserve">Prognose eindejaar (huidig tempo)</t>
  </si>
  <si>
    <t xml:space="preserve">Binnen ±20 uur aan het jaareinde is een gezonde bandbreedte.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</si>
</sst>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##"/>
    <numFmt numFmtId="166" formatCode="0"/>
    <numFmt numFmtId="167" formatCode="0.0"/>
    <numFmt numFmtId="168" formatCode="0.#"/>
    <numFmt numFmtId="169" formatCode="\+0.0;\-0.0;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A5F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8CFD6"/>
      </left>
      <right style="thin">
        <color rgb="FFC8CFD6"/>
      </right>
      <top style="thin">
        <color rgb="FFC8CFD6"/>
      </top>
      <bottom style="thin">
        <color rgb="FFC8CF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8CF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16"/>
    <col collapsed="false" customWidth="true" hidden="false" outlineLevel="0" max="3" min="3" style="1" width="52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</row>
    <row r="6" customFormat="false" ht="15" hidden="false" customHeight="true" outlineLevel="0" collapsed="false">
      <c r="A6" s="5" t="s">
        <v>3</v>
      </c>
      <c r="B6" s="6" t="n">
        <v>24</v>
      </c>
      <c r="C6" s="7" t="s">
        <v>4</v>
      </c>
    </row>
    <row r="7" customFormat="false" ht="15" hidden="false" customHeight="true" outlineLevel="0" collapsed="false">
      <c r="A7" s="5" t="s">
        <v>5</v>
      </c>
      <c r="B7" s="8" t="n">
        <v>1878</v>
      </c>
      <c r="C7" s="7" t="s">
        <v>6</v>
      </c>
    </row>
    <row r="8" customFormat="false" ht="15" hidden="false" customHeight="true" outlineLevel="0" collapsed="false">
      <c r="A8" s="5" t="s">
        <v>7</v>
      </c>
      <c r="B8" s="6" t="n">
        <v>174</v>
      </c>
      <c r="C8" s="7" t="s">
        <v>8</v>
      </c>
    </row>
    <row r="9" customFormat="false" ht="15" hidden="false" customHeight="true" outlineLevel="0" collapsed="false">
      <c r="A9" s="5" t="s">
        <v>9</v>
      </c>
      <c r="B9" s="6" t="n">
        <v>50.4</v>
      </c>
      <c r="C9" s="7" t="s">
        <v>10</v>
      </c>
    </row>
    <row r="11" customFormat="false" ht="15" hidden="false" customHeight="true" outlineLevel="0" collapsed="false">
      <c r="A11" s="9" t="s">
        <v>11</v>
      </c>
      <c r="B11" s="10" t="n">
        <f aca="false">B6/36*B7</f>
        <v>1252</v>
      </c>
    </row>
    <row r="12" customFormat="false" ht="15" hidden="false" customHeight="true" outlineLevel="0" collapsed="false">
      <c r="A12" s="9" t="s">
        <v>12</v>
      </c>
      <c r="B12" s="10" t="n">
        <f aca="false">B11-(B6/36*B8)-(B6/36*B9)</f>
        <v>1102.4</v>
      </c>
      <c r="C12" s="7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4" min="2" style="1" width="15"/>
    <col collapsed="false" customWidth="true" hidden="false" outlineLevel="0" max="6" min="5" style="1" width="16"/>
    <col collapsed="false" customWidth="true" hidden="false" outlineLevel="0" max="7" min="7" style="1" width="15"/>
  </cols>
  <sheetData>
    <row r="1" customFormat="false" ht="15" hidden="false" customHeight="true" outlineLevel="0" collapsed="false">
      <c r="A1" s="11" t="s">
        <v>14</v>
      </c>
      <c r="B1" s="11" t="s">
        <v>15</v>
      </c>
      <c r="C1" s="11" t="s">
        <v>16</v>
      </c>
      <c r="D1" s="11" t="s">
        <v>17</v>
      </c>
      <c r="E1" s="11" t="s">
        <v>18</v>
      </c>
      <c r="F1" s="11" t="s">
        <v>19</v>
      </c>
      <c r="G1" s="11" t="s">
        <v>20</v>
      </c>
    </row>
    <row r="2" customFormat="false" ht="15" hidden="false" customHeight="true" outlineLevel="0" collapsed="false">
      <c r="A2" s="12" t="s">
        <v>21</v>
      </c>
      <c r="B2" s="13" t="n">
        <f aca="false">ROUND(Instellingen!$B$12/12,1)</f>
        <v>91.9</v>
      </c>
      <c r="C2" s="14" t="n">
        <v>90</v>
      </c>
      <c r="D2" s="14" t="n">
        <v>8</v>
      </c>
      <c r="E2" s="14" t="n">
        <v>0</v>
      </c>
      <c r="F2" s="13" t="n">
        <f aca="false">SUM(C2:E2)</f>
        <v>98</v>
      </c>
      <c r="G2" s="15" t="n">
        <f aca="false">F2-B2</f>
        <v>6.09999999999999</v>
      </c>
    </row>
    <row r="3" customFormat="false" ht="15" hidden="false" customHeight="true" outlineLevel="0" collapsed="false">
      <c r="A3" s="12" t="s">
        <v>22</v>
      </c>
      <c r="B3" s="13" t="n">
        <f aca="false">ROUND(Instellingen!$B$12/12,1)</f>
        <v>91.9</v>
      </c>
      <c r="C3" s="14"/>
      <c r="D3" s="14"/>
      <c r="E3" s="14"/>
      <c r="F3" s="13" t="n">
        <f aca="false">SUM(C3:E3)</f>
        <v>0</v>
      </c>
      <c r="G3" s="15" t="n">
        <f aca="false">G2+F3-B3</f>
        <v>-85.8</v>
      </c>
    </row>
    <row r="4" customFormat="false" ht="15" hidden="false" customHeight="true" outlineLevel="0" collapsed="false">
      <c r="A4" s="12" t="s">
        <v>23</v>
      </c>
      <c r="B4" s="13" t="n">
        <f aca="false">ROUND(Instellingen!$B$12/12,1)</f>
        <v>91.9</v>
      </c>
      <c r="C4" s="14"/>
      <c r="D4" s="14"/>
      <c r="E4" s="14"/>
      <c r="F4" s="13" t="n">
        <f aca="false">SUM(C4:E4)</f>
        <v>0</v>
      </c>
      <c r="G4" s="15" t="n">
        <f aca="false">G3+F4-B4</f>
        <v>-177.7</v>
      </c>
    </row>
    <row r="5" customFormat="false" ht="15" hidden="false" customHeight="true" outlineLevel="0" collapsed="false">
      <c r="A5" s="12" t="s">
        <v>24</v>
      </c>
      <c r="B5" s="13" t="n">
        <f aca="false">ROUND(Instellingen!$B$12/12,1)</f>
        <v>91.9</v>
      </c>
      <c r="C5" s="14"/>
      <c r="D5" s="14"/>
      <c r="E5" s="14"/>
      <c r="F5" s="13" t="n">
        <f aca="false">SUM(C5:E5)</f>
        <v>0</v>
      </c>
      <c r="G5" s="15" t="n">
        <f aca="false">G4+F5-B5</f>
        <v>-269.6</v>
      </c>
    </row>
    <row r="6" customFormat="false" ht="15" hidden="false" customHeight="true" outlineLevel="0" collapsed="false">
      <c r="A6" s="12" t="s">
        <v>25</v>
      </c>
      <c r="B6" s="13" t="n">
        <f aca="false">ROUND(Instellingen!$B$12/12,1)</f>
        <v>91.9</v>
      </c>
      <c r="C6" s="14"/>
      <c r="D6" s="14"/>
      <c r="E6" s="14"/>
      <c r="F6" s="13" t="n">
        <f aca="false">SUM(C6:E6)</f>
        <v>0</v>
      </c>
      <c r="G6" s="15" t="n">
        <f aca="false">G5+F6-B6</f>
        <v>-361.5</v>
      </c>
    </row>
    <row r="7" customFormat="false" ht="15" hidden="false" customHeight="true" outlineLevel="0" collapsed="false">
      <c r="A7" s="12" t="s">
        <v>26</v>
      </c>
      <c r="B7" s="13" t="n">
        <f aca="false">ROUND(Instellingen!$B$12/12,1)</f>
        <v>91.9</v>
      </c>
      <c r="C7" s="14"/>
      <c r="D7" s="14"/>
      <c r="E7" s="14"/>
      <c r="F7" s="13" t="n">
        <f aca="false">SUM(C7:E7)</f>
        <v>0</v>
      </c>
      <c r="G7" s="15" t="n">
        <f aca="false">G6+F7-B7</f>
        <v>-453.4</v>
      </c>
    </row>
    <row r="8" customFormat="false" ht="15" hidden="false" customHeight="true" outlineLevel="0" collapsed="false">
      <c r="A8" s="12" t="s">
        <v>27</v>
      </c>
      <c r="B8" s="13" t="n">
        <f aca="false">ROUND(Instellingen!$B$12/12,1)</f>
        <v>91.9</v>
      </c>
      <c r="C8" s="14"/>
      <c r="D8" s="14"/>
      <c r="E8" s="14"/>
      <c r="F8" s="13" t="n">
        <f aca="false">SUM(C8:E8)</f>
        <v>0</v>
      </c>
      <c r="G8" s="15" t="n">
        <f aca="false">G7+F8-B8</f>
        <v>-545.3</v>
      </c>
    </row>
    <row r="9" customFormat="false" ht="15" hidden="false" customHeight="true" outlineLevel="0" collapsed="false">
      <c r="A9" s="12" t="s">
        <v>28</v>
      </c>
      <c r="B9" s="13" t="n">
        <f aca="false">ROUND(Instellingen!$B$12/12,1)</f>
        <v>91.9</v>
      </c>
      <c r="C9" s="14"/>
      <c r="D9" s="14"/>
      <c r="E9" s="14"/>
      <c r="F9" s="13" t="n">
        <f aca="false">SUM(C9:E9)</f>
        <v>0</v>
      </c>
      <c r="G9" s="15" t="n">
        <f aca="false">G8+F9-B9</f>
        <v>-637.2</v>
      </c>
    </row>
    <row r="10" customFormat="false" ht="15" hidden="false" customHeight="true" outlineLevel="0" collapsed="false">
      <c r="A10" s="12" t="s">
        <v>29</v>
      </c>
      <c r="B10" s="13" t="n">
        <f aca="false">ROUND(Instellingen!$B$12/12,1)</f>
        <v>91.9</v>
      </c>
      <c r="C10" s="14"/>
      <c r="D10" s="14"/>
      <c r="E10" s="14"/>
      <c r="F10" s="13" t="n">
        <f aca="false">SUM(C10:E10)</f>
        <v>0</v>
      </c>
      <c r="G10" s="15" t="n">
        <f aca="false">G9+F10-B10</f>
        <v>-729.1</v>
      </c>
    </row>
    <row r="11" customFormat="false" ht="15" hidden="false" customHeight="true" outlineLevel="0" collapsed="false">
      <c r="A11" s="12" t="s">
        <v>30</v>
      </c>
      <c r="B11" s="13" t="n">
        <f aca="false">ROUND(Instellingen!$B$12/12,1)</f>
        <v>91.9</v>
      </c>
      <c r="C11" s="14"/>
      <c r="D11" s="14"/>
      <c r="E11" s="14"/>
      <c r="F11" s="13" t="n">
        <f aca="false">SUM(C11:E11)</f>
        <v>0</v>
      </c>
      <c r="G11" s="15" t="n">
        <f aca="false">G10+F11-B11</f>
        <v>-821</v>
      </c>
    </row>
    <row r="12" customFormat="false" ht="15" hidden="false" customHeight="true" outlineLevel="0" collapsed="false">
      <c r="A12" s="12" t="s">
        <v>31</v>
      </c>
      <c r="B12" s="13" t="n">
        <f aca="false">ROUND(Instellingen!$B$12/12,1)</f>
        <v>91.9</v>
      </c>
      <c r="C12" s="14"/>
      <c r="D12" s="14"/>
      <c r="E12" s="14"/>
      <c r="F12" s="13" t="n">
        <f aca="false">SUM(C12:E12)</f>
        <v>0</v>
      </c>
      <c r="G12" s="15" t="n">
        <f aca="false">G11+F12-B12</f>
        <v>-912.9</v>
      </c>
    </row>
    <row r="13" customFormat="false" ht="15" hidden="false" customHeight="true" outlineLevel="0" collapsed="false">
      <c r="A13" s="12" t="s">
        <v>32</v>
      </c>
      <c r="B13" s="13" t="n">
        <f aca="false">ROUND(Instellingen!$B$12/12,1)</f>
        <v>91.9</v>
      </c>
      <c r="C13" s="14"/>
      <c r="D13" s="14"/>
      <c r="E13" s="14"/>
      <c r="F13" s="13" t="n">
        <f aca="false">SUM(C13:E13)</f>
        <v>0</v>
      </c>
      <c r="G13" s="15" t="n">
        <f aca="false">G12+F13-B13</f>
        <v>-1004.8</v>
      </c>
    </row>
    <row r="16" customFormat="false" ht="15" hidden="false" customHeight="true" outlineLevel="0" collapsed="false">
      <c r="A16" s="3" t="s">
        <v>33</v>
      </c>
    </row>
    <row r="17" customFormat="false" ht="15" hidden="false" customHeight="true" outlineLevel="0" collapsed="false">
      <c r="A17" s="3" t="s">
        <v>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6"/>
  </cols>
  <sheetData>
    <row r="1" customFormat="false" ht="15.75" hidden="false" customHeight="true" outlineLevel="0" collapsed="false">
      <c r="A1" s="16" t="s">
        <v>35</v>
      </c>
    </row>
    <row r="3" customFormat="false" ht="15" hidden="false" customHeight="true" outlineLevel="0" collapsed="false">
      <c r="A3" s="5" t="s">
        <v>36</v>
      </c>
      <c r="B3" s="17" t="n">
        <f aca="false">Instellingen!B12</f>
        <v>1102.4</v>
      </c>
    </row>
    <row r="4" customFormat="false" ht="15" hidden="false" customHeight="true" outlineLevel="0" collapsed="false">
      <c r="A4" s="5" t="s">
        <v>37</v>
      </c>
      <c r="B4" s="17" t="n">
        <f aca="false">SUM(Registratie!F2:F13)</f>
        <v>98</v>
      </c>
    </row>
    <row r="5" customFormat="false" ht="15" hidden="false" customHeight="true" outlineLevel="0" collapsed="false">
      <c r="A5" s="5" t="s">
        <v>38</v>
      </c>
      <c r="B5" s="17" t="n">
        <f aca="false">SUMPRODUCT((Registratie!F2:F13&gt;0)*Registratie!B2:B13)</f>
        <v>91.9</v>
      </c>
    </row>
    <row r="6" customFormat="false" ht="15" hidden="false" customHeight="true" outlineLevel="0" collapsed="false">
      <c r="A6" s="9" t="s">
        <v>39</v>
      </c>
      <c r="B6" s="18" t="n">
        <f aca="false">B4-B5</f>
        <v>6.09999999999999</v>
      </c>
    </row>
    <row r="7" customFormat="false" ht="15" hidden="false" customHeight="true" outlineLevel="0" collapsed="false">
      <c r="A7" s="9" t="s">
        <v>40</v>
      </c>
      <c r="B7" s="18" t="n">
        <f aca="false">IF(B5=0,0,B4/B5*B3-B3)</f>
        <v>73.1734494015234</v>
      </c>
    </row>
    <row r="9" customFormat="false" ht="15" hidden="false" customHeight="true" outlineLevel="0" collapsed="false">
      <c r="A9" s="3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2026-07-23T07:08:46Z</dcterms:created>
  <dc:creator>openpyxl</dc:creator>
  <dc:description/>
  <dc:language>en-US</dc:language>
  <cp:lastModifiedBy/>
  <dcterms:modified xsi:type="dcterms:W3CDTF">2026-07-23T07:50:55Z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